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defaultThemeVersion="124226"/>
  <mc:AlternateContent xmlns:mc="http://schemas.openxmlformats.org/markup-compatibility/2006">
    <mc:Choice Requires="x15">
      <x15ac:absPath xmlns:x15ac="http://schemas.microsoft.com/office/spreadsheetml/2010/11/ac" url="R:\Training\E-learning\District Leaders\Pre-District Leader Training\Content Development\How to Assess the District Status\Webinar\"/>
    </mc:Choice>
  </mc:AlternateContent>
  <xr:revisionPtr revIDLastSave="0" documentId="13_ncr:1_{FAEC18B6-52C7-42BC-A570-12FD464E98E2}" xr6:coauthVersionLast="44" xr6:coauthVersionMax="44" xr10:uidLastSave="{00000000-0000-0000-0000-000000000000}"/>
  <bookViews>
    <workbookView xWindow="28680" yWindow="-120" windowWidth="29040" windowHeight="16440" xr2:uid="{00000000-000D-0000-FFFF-FFFF00000000}"/>
  </bookViews>
  <sheets>
    <sheet name="Instructions" sheetId="14" r:id="rId1"/>
    <sheet name="Assessment Worksheet" sheetId="1" r:id="rId2"/>
    <sheet name="July" sheetId="3" r:id="rId3"/>
    <sheet name="August" sheetId="4" r:id="rId4"/>
    <sheet name="September" sheetId="5" r:id="rId5"/>
    <sheet name="October" sheetId="6" r:id="rId6"/>
    <sheet name="November" sheetId="7" r:id="rId7"/>
    <sheet name="December" sheetId="8" r:id="rId8"/>
    <sheet name="January" sheetId="2" r:id="rId9"/>
    <sheet name="February" sheetId="9" r:id="rId10"/>
    <sheet name="March" sheetId="10" r:id="rId11"/>
    <sheet name="April" sheetId="11" r:id="rId12"/>
    <sheet name="May" sheetId="12" r:id="rId13"/>
    <sheet name="June" sheetId="13"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7" i="1" l="1"/>
  <c r="F10" i="1" l="1"/>
  <c r="G10" i="1"/>
  <c r="H10" i="1"/>
  <c r="I10" i="1"/>
  <c r="J10" i="1"/>
  <c r="K10" i="1"/>
  <c r="L10" i="1"/>
  <c r="M10" i="1"/>
  <c r="N10" i="1"/>
  <c r="O10" i="1"/>
  <c r="P10" i="1"/>
  <c r="E10" i="1"/>
  <c r="F9" i="1"/>
  <c r="G9" i="1"/>
  <c r="H9" i="1"/>
  <c r="I9" i="1"/>
  <c r="J9" i="1"/>
  <c r="K9" i="1"/>
  <c r="L9" i="1"/>
  <c r="M9" i="1"/>
  <c r="N9" i="1"/>
  <c r="O9" i="1"/>
  <c r="P9" i="1"/>
  <c r="E9" i="1"/>
  <c r="F8" i="1"/>
  <c r="G8" i="1"/>
  <c r="H8" i="1"/>
  <c r="I8" i="1"/>
  <c r="J8" i="1"/>
  <c r="K8" i="1"/>
  <c r="L8" i="1"/>
  <c r="M8" i="1"/>
  <c r="N8" i="1"/>
  <c r="O8" i="1"/>
  <c r="P8" i="1"/>
  <c r="E8" i="1"/>
  <c r="F7" i="1"/>
  <c r="J5" i="4" s="1"/>
  <c r="G7" i="1"/>
  <c r="J5" i="5" s="1"/>
  <c r="H7" i="1"/>
  <c r="J5" i="6" s="1"/>
  <c r="I7" i="1"/>
  <c r="J5" i="7" s="1"/>
  <c r="J7" i="1"/>
  <c r="J5" i="8" s="1"/>
  <c r="K7" i="1"/>
  <c r="J5" i="2" s="1"/>
  <c r="L7" i="1"/>
  <c r="J5" i="9" s="1"/>
  <c r="M7" i="1"/>
  <c r="J5" i="10" s="1"/>
  <c r="N7" i="1"/>
  <c r="J5" i="11" s="1"/>
  <c r="O7" i="1"/>
  <c r="J5" i="12" s="1"/>
  <c r="J5" i="13"/>
  <c r="E7" i="1"/>
  <c r="J5" i="3" s="1"/>
  <c r="B24" i="1"/>
  <c r="C24" i="1" s="1"/>
  <c r="B18" i="1" l="1"/>
  <c r="C18" i="1" s="1"/>
  <c r="D18" i="1" s="1"/>
  <c r="E18" i="1" s="1"/>
  <c r="B16" i="1"/>
  <c r="B14" i="1"/>
  <c r="B12" i="1"/>
  <c r="B10" i="1"/>
  <c r="C10" i="1" s="1"/>
  <c r="B9" i="1"/>
  <c r="B8" i="1"/>
  <c r="B7" i="1"/>
  <c r="P18" i="1" l="1"/>
  <c r="P19" i="1" s="1"/>
  <c r="L18" i="1"/>
  <c r="L19" i="1" s="1"/>
  <c r="G18" i="1"/>
  <c r="G19" i="1" s="1"/>
  <c r="O18" i="1"/>
  <c r="O19" i="1" s="1"/>
  <c r="K18" i="1"/>
  <c r="K19" i="1" s="1"/>
  <c r="F18" i="1"/>
  <c r="F19" i="1" s="1"/>
  <c r="J18" i="1"/>
  <c r="J19" i="1" s="1"/>
  <c r="E19" i="1"/>
  <c r="M18" i="1"/>
  <c r="M19" i="1" s="1"/>
  <c r="I18" i="1"/>
  <c r="I19" i="1" s="1"/>
  <c r="H18" i="1"/>
  <c r="H19" i="1" s="1"/>
  <c r="N18" i="1"/>
  <c r="N19" i="1" s="1"/>
  <c r="J13" i="13"/>
  <c r="J13" i="12"/>
  <c r="J13" i="11"/>
  <c r="J13" i="10"/>
  <c r="J13" i="9"/>
  <c r="J13" i="8"/>
  <c r="J13" i="7"/>
  <c r="J13" i="6"/>
  <c r="J13" i="5"/>
  <c r="J13" i="4"/>
  <c r="J13" i="3"/>
  <c r="J17" i="10" l="1"/>
  <c r="J15" i="10"/>
  <c r="J17" i="3"/>
  <c r="J15" i="3"/>
  <c r="J17" i="11"/>
  <c r="J15" i="11"/>
  <c r="J17" i="8"/>
  <c r="J15" i="8"/>
  <c r="J17" i="12"/>
  <c r="J15" i="12"/>
  <c r="J17" i="6"/>
  <c r="J15" i="6"/>
  <c r="J17" i="7"/>
  <c r="J15" i="7"/>
  <c r="J17" i="4"/>
  <c r="J15" i="4"/>
  <c r="J17" i="5"/>
  <c r="J15" i="5"/>
  <c r="J17" i="9"/>
  <c r="J15" i="9"/>
  <c r="J17" i="13"/>
  <c r="J15" i="13"/>
  <c r="J13" i="2"/>
  <c r="J15" i="2" s="1"/>
  <c r="J17" i="2" l="1"/>
  <c r="J7" i="13" l="1"/>
  <c r="J7" i="12"/>
  <c r="J7" i="11"/>
  <c r="J7" i="10"/>
  <c r="J7" i="9"/>
  <c r="J7" i="2"/>
  <c r="J7" i="8"/>
  <c r="J7" i="7"/>
  <c r="J7" i="6"/>
  <c r="J7" i="5"/>
  <c r="J7" i="4"/>
  <c r="J7" i="3"/>
  <c r="B23" i="1" l="1"/>
  <c r="B22" i="1"/>
  <c r="B21" i="1"/>
  <c r="C23" i="1" l="1"/>
  <c r="C22" i="1"/>
  <c r="C21" i="1"/>
  <c r="C9" i="1"/>
  <c r="C8" i="1"/>
  <c r="C7" i="1"/>
  <c r="C14" i="1"/>
  <c r="D14" i="1" s="1"/>
  <c r="C12" i="1"/>
  <c r="D12" i="1" s="1"/>
  <c r="J30" i="9" l="1"/>
  <c r="J32" i="9" s="1"/>
  <c r="J30" i="8"/>
  <c r="J32" i="8" s="1"/>
  <c r="J30" i="10"/>
  <c r="J32" i="10" s="1"/>
  <c r="J30" i="13"/>
  <c r="J32" i="13" s="1"/>
  <c r="J30" i="6"/>
  <c r="J32" i="6" s="1"/>
  <c r="J30" i="12"/>
  <c r="J32" i="12" s="1"/>
  <c r="J30" i="4"/>
  <c r="J32" i="4" s="1"/>
  <c r="J30" i="3"/>
  <c r="J32" i="3" s="1"/>
  <c r="J30" i="11"/>
  <c r="J32" i="11" s="1"/>
  <c r="J30" i="7"/>
  <c r="J32" i="7" s="1"/>
  <c r="J30" i="5"/>
  <c r="J32" i="5" s="1"/>
  <c r="J30" i="2"/>
  <c r="J32" i="2" s="1"/>
  <c r="E14" i="1"/>
  <c r="E15" i="1" s="1"/>
  <c r="C16" i="1"/>
  <c r="E12" i="1"/>
  <c r="J19" i="3" l="1"/>
  <c r="J21" i="3" s="1"/>
  <c r="F12" i="1"/>
  <c r="F13" i="1" s="1"/>
  <c r="J12" i="1"/>
  <c r="J13" i="1" s="1"/>
  <c r="N12" i="1"/>
  <c r="N13" i="1" s="1"/>
  <c r="K12" i="1"/>
  <c r="K13" i="1" s="1"/>
  <c r="O12" i="1"/>
  <c r="O13" i="1" s="1"/>
  <c r="H12" i="1"/>
  <c r="H13" i="1" s="1"/>
  <c r="P12" i="1"/>
  <c r="P13" i="1" s="1"/>
  <c r="E13" i="1"/>
  <c r="I12" i="1"/>
  <c r="I13" i="1" s="1"/>
  <c r="M12" i="1"/>
  <c r="M13" i="1" s="1"/>
  <c r="G12" i="1"/>
  <c r="G13" i="1" s="1"/>
  <c r="L12" i="1"/>
  <c r="L13" i="1" s="1"/>
  <c r="I14" i="1"/>
  <c r="I15" i="1" s="1"/>
  <c r="N14" i="1"/>
  <c r="N15" i="1" s="1"/>
  <c r="D16" i="1"/>
  <c r="E16" i="1" s="1"/>
  <c r="E17" i="1" s="1"/>
  <c r="J14" i="1"/>
  <c r="J15" i="1" s="1"/>
  <c r="F14" i="1"/>
  <c r="F15" i="1" s="1"/>
  <c r="K14" i="1"/>
  <c r="K15" i="1" s="1"/>
  <c r="O14" i="1"/>
  <c r="O15" i="1" s="1"/>
  <c r="P14" i="1"/>
  <c r="P15" i="1" s="1"/>
  <c r="L14" i="1"/>
  <c r="L15" i="1" s="1"/>
  <c r="H14" i="1"/>
  <c r="H15" i="1" s="1"/>
  <c r="M14" i="1"/>
  <c r="M15" i="1" s="1"/>
  <c r="G14" i="1"/>
  <c r="G15" i="1" s="1"/>
  <c r="J19" i="11" l="1"/>
  <c r="J21" i="11" s="1"/>
  <c r="J19" i="8"/>
  <c r="J21" i="8" s="1"/>
  <c r="J19" i="12"/>
  <c r="J21" i="12" s="1"/>
  <c r="J19" i="5"/>
  <c r="J21" i="5" s="1"/>
  <c r="J19" i="7"/>
  <c r="J21" i="7" s="1"/>
  <c r="J19" i="13"/>
  <c r="J21" i="13" s="1"/>
  <c r="J19" i="2"/>
  <c r="J21" i="2" s="1"/>
  <c r="J19" i="9"/>
  <c r="J21" i="9" s="1"/>
  <c r="J19" i="6"/>
  <c r="J21" i="6" s="1"/>
  <c r="J19" i="10"/>
  <c r="J21" i="10" s="1"/>
  <c r="J19" i="4"/>
  <c r="J21" i="4" s="1"/>
  <c r="J16" i="1"/>
  <c r="J17" i="1" s="1"/>
  <c r="F16" i="1"/>
  <c r="F17" i="1" s="1"/>
  <c r="M16" i="1"/>
  <c r="M17" i="1" s="1"/>
  <c r="H16" i="1"/>
  <c r="H17" i="1" s="1"/>
  <c r="O16" i="1"/>
  <c r="O17" i="1" s="1"/>
  <c r="G16" i="1"/>
  <c r="G17" i="1" s="1"/>
  <c r="K16" i="1"/>
  <c r="K17" i="1" s="1"/>
  <c r="L16" i="1"/>
  <c r="L17" i="1" s="1"/>
  <c r="I16" i="1"/>
  <c r="I17" i="1" s="1"/>
  <c r="P16" i="1"/>
  <c r="P17" i="1" s="1"/>
  <c r="N16" i="1"/>
  <c r="N17" i="1" s="1"/>
</calcChain>
</file>

<file path=xl/sharedStrings.xml><?xml version="1.0" encoding="utf-8"?>
<sst xmlns="http://schemas.openxmlformats.org/spreadsheetml/2006/main" count="239" uniqueCount="77">
  <si>
    <t>Club Base</t>
  </si>
  <si>
    <t>Goal 1: Membership Payments Growth</t>
  </si>
  <si>
    <t>Distinguished</t>
  </si>
  <si>
    <t>Select Distinguished</t>
  </si>
  <si>
    <t>President's Distinguished</t>
  </si>
  <si>
    <t>Goal 3: Distinguished Clubs</t>
  </si>
  <si>
    <t>Goal 2: Club Growth</t>
  </si>
  <si>
    <t>Year-end</t>
  </si>
  <si>
    <t xml:space="preserve">July </t>
  </si>
  <si>
    <t>August</t>
  </si>
  <si>
    <t>September</t>
  </si>
  <si>
    <t>October</t>
  </si>
  <si>
    <t>November</t>
  </si>
  <si>
    <t>December</t>
  </si>
  <si>
    <t>January</t>
  </si>
  <si>
    <t>February</t>
  </si>
  <si>
    <t>March</t>
  </si>
  <si>
    <t>April</t>
  </si>
  <si>
    <t>May</t>
  </si>
  <si>
    <t>June</t>
  </si>
  <si>
    <t>Net</t>
  </si>
  <si>
    <t>Membership Payments Base</t>
  </si>
  <si>
    <t>YTD</t>
  </si>
  <si>
    <t>Your district's membership payments year-to-date</t>
  </si>
  <si>
    <t>The membership payments growth goal to achieve Distinguished for January</t>
  </si>
  <si>
    <t>Your district's paid club base</t>
  </si>
  <si>
    <t>Your district's paid clubs year-to-date</t>
  </si>
  <si>
    <t>If yes, how much greater is number 1 than number 2?
If no, continue to Goal 3: Distinguished Clubs</t>
  </si>
  <si>
    <t>The club growth goal to achieve Distinguished for January</t>
  </si>
  <si>
    <t>In the Club Performance tab, count the number of clubs with four or more goals met. Subtract the number of clubs with less than 20 active members. This is the number of clubs you can reasonably expect to be Distinguished.</t>
  </si>
  <si>
    <t>Number of clubs you expect to be Distinguished</t>
  </si>
  <si>
    <t>The Distinguished Clubs goal to achieve Distinguished</t>
  </si>
  <si>
    <t>The membership payments growth goal to achieve Distinguished for July</t>
  </si>
  <si>
    <t>The club growth goal to achieve Distinguished for July</t>
  </si>
  <si>
    <t>The membership payments growth goal to achieve Distinguished for August</t>
  </si>
  <si>
    <t>The club growth goal to achieve Distinguished for August</t>
  </si>
  <si>
    <t>The membership payments growth goal to achieve Distinguished for September</t>
  </si>
  <si>
    <t>The club growth goal to achieve Distinguished for September</t>
  </si>
  <si>
    <t>The membership payments growth goal to achieve Distinguished for October</t>
  </si>
  <si>
    <t>The club growth goal to achieve Distinguished for October</t>
  </si>
  <si>
    <t>The membership payments growth goal to achieve Distinguished for November</t>
  </si>
  <si>
    <t>The club growth goal to achieve Distinguished for November</t>
  </si>
  <si>
    <t>The membership payments growth goal to achieve Distinguished for December</t>
  </si>
  <si>
    <t>The club growth goal to achieve Distinguished for December</t>
  </si>
  <si>
    <t>The membership payments growth goal to achieve Distinguished for February</t>
  </si>
  <si>
    <t>The club growth goal to achieve Distinguished for February</t>
  </si>
  <si>
    <t>The club growth goal to achieve Distinguished for March</t>
  </si>
  <si>
    <t>The membership payments growth goal to achieve Distinguished for March</t>
  </si>
  <si>
    <t>The club growth goal to achieve Distinguished for April</t>
  </si>
  <si>
    <t>The membership payments growth goal to achieve Distinguished for April</t>
  </si>
  <si>
    <t>The club growth goal to achieve Distinguished for May</t>
  </si>
  <si>
    <t>The membership payments growth goal to achieve Distinguished for May</t>
  </si>
  <si>
    <t>The membership payments growth goal to achieve Distinguished for June</t>
  </si>
  <si>
    <t>The club growth goal to achieve Distinguished for June</t>
  </si>
  <si>
    <t>In the Club Performance tab, count the number of clubs with club officer lists submitted and/or club officers trained. Subtract the number of clubs with less than 20 active members. This is the number of clubs that are on track to achieve Distinguished.</t>
  </si>
  <si>
    <t>In the Club Performance tab, count the number of clubs with five or more goals met. Subtract the number of clubs with less than 20 active members. This is the number of clubs you can reasonably expect to be Distinguished.</t>
  </si>
  <si>
    <t>In the Club Performance tab, count the number of clubs with three or more goals met. Subtract the number of clubs with less than 20 active members. This is the number of clubs you can reasonably expect to be Distinguished.</t>
  </si>
  <si>
    <t>In the Club Performance tab, count the number of clubs with two or more goals met. Subtract the number of clubs with less than 20 active members. This is the number of clubs you can reasonably expect to be Distinguished.</t>
  </si>
  <si>
    <t>In the Club Performance tab, count the number of clubs with one or more goals met. Subtract the number of clubs with less than 20 active members. This is the number of clubs you can reasonably expect to be Distinguished.</t>
  </si>
  <si>
    <t>1. Access http://dashboards.toastmasters.org/</t>
  </si>
  <si>
    <t>Select your district from the drop-down on the top left.</t>
  </si>
  <si>
    <t>2. Access the Assessment Worksheet tab.</t>
  </si>
  <si>
    <t>Enter your membership payments base on the Assessment Worksheet tab in cell C1.</t>
  </si>
  <si>
    <t>Enter your club base on the Assessment Worksheet tab in cell C2.</t>
  </si>
  <si>
    <t>Enter the membership payments year-to-date in cell J3.</t>
  </si>
  <si>
    <t>Enter the paid clubs year-to-date in cell J11.</t>
  </si>
  <si>
    <t>Follow the instructions in Goal 3: Distinguished Clubs and enter the result in cell J28.</t>
  </si>
  <si>
    <t>3. Go to the tab for the current month.</t>
  </si>
  <si>
    <t>If you received a "yes" answer to all questions in bold on your tab for this month, you are relatively on track with your district goals.
If you received a "no" answer to any questions in bold on your tab for this month, you may need to make some adjustments for that goal.</t>
  </si>
  <si>
    <t>Assessment Worksheet Instructions</t>
  </si>
  <si>
    <t>Smedley Distinguished</t>
  </si>
  <si>
    <t>If yes, what was the net club growth?
If no, continue to Goal 3: Distinguished Clubs</t>
  </si>
  <si>
    <t>Have you met the club growth goal for the month?</t>
  </si>
  <si>
    <t>Have you met the membership payments growth goal for the month?</t>
  </si>
  <si>
    <t>Have you met the Distinguished Clubs goal for the month?</t>
  </si>
  <si>
    <t>Are your paid clubs year-to-date greater than your club base (have you seen net club growth)?</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</si>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</sst>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0000000000000%"/>
  </numFmts>
  <fonts count="8" x14ac:knownFonts="1">
    <font>
      <sz val="11"/>
      <color theme="1"/>
      <name val="Myriad Pro"/>
      <family val="2"/>
    </font>
    <font>
      <b/>
      <sz val="12"/>
      <color theme="0"/>
      <name val="Myriad Pro"/>
      <family val="2"/>
    </font>
    <font>
      <sz val="12"/>
      <color theme="1"/>
      <name val="Myriad Pro"/>
      <family val="2"/>
    </font>
    <font>
      <b/>
      <sz val="11"/>
      <color theme="1"/>
      <name val="Myriad Pro"/>
      <family val="2"/>
    </font>
    <font>
      <sz val="11"/>
      <color theme="1"/>
      <name val="Calibri"/>
      <family val="2"/>
      <scheme val="minor"/>
    </font>
    <font>
      <sz val="9"/>
      <color theme="1"/>
      <name val="Calibri"/>
      <family val="2"/>
      <scheme val="minor"/>
    </font>
    <font>
      <sz val="20"/>
      <color theme="1"/>
      <name val="Myriad Pro"/>
      <family val="2"/>
    </font>
    <font>
      <u/>
      <sz val="11"/>
      <color theme="10"/>
      <name val="Myriad Pro"/>
      <family val="2"/>
    </font>
  </fonts>
  <fills count="5">
    <fill>
      <patternFill patternType="none"/>
    </fill>
    <fill>
      <patternFill patternType="gray125"/>
    </fill>
    <fill>
      <patternFill patternType="solid">
        <fgColor theme="0" tint="-0.249977111117893"/>
        <bgColor indexed="64"/>
      </patternFill>
    </fill>
    <fill>
      <patternFill patternType="solid">
        <fgColor rgb="FF772432"/>
        <bgColor indexed="64"/>
      </patternFill>
    </fill>
    <fill>
      <patternFill patternType="solid">
        <fgColor theme="0"/>
        <bgColor indexed="64"/>
      </patternFill>
    </fill>
  </fills>
  <borders count="1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medium">
        <color rgb="FF772432"/>
      </left>
      <right style="medium">
        <color rgb="FF772432"/>
      </right>
      <top style="medium">
        <color rgb="FF772432"/>
      </top>
      <bottom style="medium">
        <color rgb="FF772432"/>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7" fillId="0" borderId="0" applyNumberFormat="0" applyFill="0" applyBorder="0" applyAlignment="0" applyProtection="0"/>
  </cellStyleXfs>
  <cellXfs count="50">
    <xf numFmtId="0" fontId="0" fillId="0" borderId="0" xfId="0"/>
    <xf numFmtId="0" fontId="0" fillId="0" borderId="0" xfId="0" applyAlignment="1">
      <alignment vertical="center"/>
    </xf>
    <xf numFmtId="0" fontId="2" fillId="0" borderId="0" xfId="0" applyFont="1"/>
    <xf numFmtId="0" fontId="3" fillId="0" borderId="0" xfId="0" applyFont="1"/>
    <xf numFmtId="0" fontId="0" fillId="0" borderId="0" xfId="0" applyBorder="1" applyAlignment="1">
      <alignment vertical="center"/>
    </xf>
    <xf numFmtId="0" fontId="3" fillId="0" borderId="1" xfId="0" applyFont="1" applyBorder="1" applyAlignment="1">
      <alignment vertical="center"/>
    </xf>
    <xf numFmtId="0" fontId="0" fillId="0" borderId="1" xfId="0" applyBorder="1" applyAlignment="1">
      <alignment vertical="center"/>
    </xf>
    <xf numFmtId="0" fontId="1" fillId="3" borderId="0" xfId="0" applyFont="1" applyFill="1" applyBorder="1"/>
    <xf numFmtId="164" fontId="0" fillId="0" borderId="1" xfId="0" applyNumberFormat="1" applyBorder="1" applyAlignment="1">
      <alignment vertical="center"/>
    </xf>
    <xf numFmtId="1" fontId="0" fillId="0" borderId="1" xfId="0" applyNumberFormat="1" applyBorder="1" applyAlignment="1">
      <alignment vertical="center"/>
    </xf>
    <xf numFmtId="0" fontId="0" fillId="2" borderId="1" xfId="0" applyFill="1" applyBorder="1" applyAlignment="1">
      <alignment vertical="center"/>
    </xf>
    <xf numFmtId="0" fontId="1" fillId="3" borderId="0" xfId="0" applyFont="1" applyFill="1" applyBorder="1" applyAlignment="1">
      <alignment horizontal="center"/>
    </xf>
    <xf numFmtId="0" fontId="3" fillId="0" borderId="2" xfId="0" applyFont="1" applyBorder="1"/>
    <xf numFmtId="0" fontId="3" fillId="0" borderId="4" xfId="0" applyFont="1" applyBorder="1"/>
    <xf numFmtId="0" fontId="3" fillId="0" borderId="3" xfId="0" applyFont="1" applyBorder="1" applyAlignment="1">
      <alignment horizontal="center"/>
    </xf>
    <xf numFmtId="1" fontId="3" fillId="0" borderId="3" xfId="0" applyNumberFormat="1" applyFont="1" applyBorder="1" applyAlignment="1">
      <alignment horizontal="center"/>
    </xf>
    <xf numFmtId="0" fontId="1" fillId="3" borderId="5" xfId="0" applyFont="1" applyFill="1" applyBorder="1"/>
    <xf numFmtId="0" fontId="1" fillId="3" borderId="6" xfId="0" applyFont="1" applyFill="1" applyBorder="1"/>
    <xf numFmtId="0" fontId="1" fillId="3" borderId="7" xfId="0" applyFont="1" applyFill="1" applyBorder="1"/>
    <xf numFmtId="0" fontId="1" fillId="3" borderId="8" xfId="0" applyFont="1" applyFill="1" applyBorder="1"/>
    <xf numFmtId="0" fontId="1" fillId="3" borderId="4" xfId="0" applyFont="1" applyFill="1" applyBorder="1" applyAlignment="1">
      <alignment horizontal="center"/>
    </xf>
    <xf numFmtId="0" fontId="1" fillId="3" borderId="4" xfId="0" applyFont="1" applyFill="1" applyBorder="1"/>
    <xf numFmtId="0" fontId="0" fillId="0" borderId="10" xfId="0" applyBorder="1" applyAlignment="1">
      <alignment vertical="center"/>
    </xf>
    <xf numFmtId="0" fontId="3" fillId="0" borderId="0" xfId="0" applyFont="1" applyBorder="1" applyAlignment="1">
      <alignment horizontal="right" vertical="center"/>
    </xf>
    <xf numFmtId="10" fontId="5" fillId="0" borderId="0" xfId="1" applyNumberFormat="1" applyFont="1" applyFill="1" applyBorder="1" applyAlignment="1">
      <alignment horizontal="center"/>
    </xf>
    <xf numFmtId="0" fontId="0" fillId="0" borderId="9" xfId="0" applyBorder="1" applyAlignment="1" applyProtection="1">
      <alignment vertical="center"/>
      <protection locked="0"/>
    </xf>
    <xf numFmtId="1" fontId="0" fillId="0" borderId="1" xfId="0" applyNumberFormat="1" applyFont="1" applyBorder="1" applyAlignment="1">
      <alignment horizontal="center" vertical="center"/>
    </xf>
    <xf numFmtId="0" fontId="0" fillId="0" borderId="11" xfId="0" applyBorder="1"/>
    <xf numFmtId="0" fontId="0" fillId="0" borderId="11" xfId="0" applyBorder="1" applyAlignment="1">
      <alignment horizontal="right"/>
    </xf>
    <xf numFmtId="1" fontId="0" fillId="0" borderId="11" xfId="0" applyNumberFormat="1" applyBorder="1"/>
    <xf numFmtId="0" fontId="0" fillId="0" borderId="0" xfId="0" applyFont="1"/>
    <xf numFmtId="0" fontId="7" fillId="0" borderId="0" xfId="4"/>
    <xf numFmtId="0" fontId="7" fillId="0" borderId="0" xfId="4" applyAlignment="1">
      <alignment horizontal="left"/>
    </xf>
    <xf numFmtId="0" fontId="6" fillId="0" borderId="0" xfId="0" applyFont="1" applyAlignment="1">
      <alignment horizontal="center"/>
    </xf>
    <xf numFmtId="0" fontId="0" fillId="0" borderId="0" xfId="0" applyAlignment="1">
      <alignment horizontal="left" indent="2"/>
    </xf>
    <xf numFmtId="0" fontId="0" fillId="0" borderId="0" xfId="0" applyAlignment="1">
      <alignment horizontal="left" wrapText="1" indent="2"/>
    </xf>
    <xf numFmtId="0" fontId="3" fillId="0" borderId="8" xfId="0" applyFont="1" applyBorder="1" applyAlignment="1">
      <alignment vertical="center"/>
    </xf>
    <xf numFmtId="0" fontId="0" fillId="0" borderId="12" xfId="0" applyBorder="1"/>
    <xf numFmtId="0" fontId="0" fillId="0" borderId="13" xfId="0" applyBorder="1"/>
    <xf numFmtId="165" fontId="0" fillId="0" borderId="13" xfId="0" applyNumberFormat="1" applyBorder="1"/>
    <xf numFmtId="0" fontId="0" fillId="0" borderId="0" xfId="0" applyAlignment="1">
      <alignment horizontal="left"/>
    </xf>
    <xf numFmtId="0" fontId="1" fillId="3" borderId="8" xfId="0" applyFont="1" applyFill="1" applyBorder="1" applyAlignment="1">
      <alignment horizontal="left"/>
    </xf>
    <xf numFmtId="0" fontId="1" fillId="3" borderId="0" xfId="0" applyFont="1" applyFill="1" applyBorder="1" applyAlignment="1">
      <alignment horizontal="left"/>
    </xf>
    <xf numFmtId="0" fontId="0" fillId="0" borderId="0" xfId="0" applyAlignment="1">
      <alignment horizontal="left" wrapText="1"/>
    </xf>
    <xf numFmtId="0" fontId="3" fillId="0" borderId="0" xfId="0" applyFont="1" applyAlignment="1">
      <alignment horizontal="left" wrapText="1"/>
    </xf>
    <xf numFmtId="0" fontId="3" fillId="0" borderId="0" xfId="0" applyFont="1" applyAlignment="1">
      <alignment horizontal="left"/>
    </xf>
    <xf numFmtId="0" fontId="0" fillId="4" borderId="0" xfId="0" applyFill="1" applyAlignment="1">
      <alignment horizontal="left" wrapText="1"/>
    </xf>
    <xf numFmtId="0" fontId="0" fillId="0" borderId="0" xfId="0" applyFill="1" applyAlignment="1">
      <alignment horizontal="left" wrapText="1"/>
    </xf>
    <xf numFmtId="0" fontId="0" fillId="0" borderId="0" xfId="0" applyFill="1" applyAlignment="1">
      <alignment horizontal="left"/>
    </xf>
    <xf numFmtId="0" fontId="0" fillId="0" borderId="14" xfId="0" applyBorder="1" applyProtection="1">
      <protection locked="0"/>
    </xf>
  </cellXfs>
  <cellStyles count="5">
    <cellStyle name="Comma 2" xfId="3" xr:uid="{00000000-0005-0000-0000-000000000000}"/>
    <cellStyle name="Hyperlink" xfId="4" builtinId="8"/>
    <cellStyle name="Normal" xfId="0" builtinId="0"/>
    <cellStyle name="Normal 2" xfId="1" xr:uid="{00000000-0005-0000-0000-000003000000}"/>
    <cellStyle name="Percent 2" xfId="2" xr:uid="{00000000-0005-0000-0000-000004000000}"/>
  </cellStyles>
  <dxfs count="0"/>
  <tableStyles count="0" defaultTableStyle="TableStyleMedium2" defaultPivotStyle="PivotStyleLight16"/>
  <colors>
    <mruColors>
      <color rgb="FFF2DF74"/>
      <color rgb="FF7724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ashboards.toastmasters.org/"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
  <sheetViews>
    <sheetView showGridLines="0" tabSelected="1" view="pageLayout" zoomScaleNormal="100" workbookViewId="0">
      <selection activeCell="A3" sqref="A3"/>
    </sheetView>
  </sheetViews>
  <sheetFormatPr defaultRowHeight="15" x14ac:dyDescent="0.25"/>
  <cols>
    <col min="1" max="1" width="74.375" bestFit="1" customWidth="1"/>
  </cols>
  <sheetData>
    <row r="1" spans="1:1" ht="26.25" x14ac:dyDescent="0.4">
      <c r="A1" s="33" t="s">
        <v>69</v>
      </c>
    </row>
    <row r="2" spans="1:1" x14ac:dyDescent="0.25">
      <c r="A2" s="31" t="s">
        <v>59</v>
      </c>
    </row>
    <row r="3" spans="1:1" x14ac:dyDescent="0.25">
      <c r="A3" s="34" t="s">
        <v>60</v>
      </c>
    </row>
    <row r="4" spans="1:1" x14ac:dyDescent="0.25">
      <c r="A4" s="32" t="s">
        <v>61</v>
      </c>
    </row>
    <row r="5" spans="1:1" x14ac:dyDescent="0.25">
      <c r="A5" s="34" t="s">
        <v>62</v>
      </c>
    </row>
    <row r="6" spans="1:1" x14ac:dyDescent="0.25">
      <c r="A6" s="34" t="s">
        <v>63</v>
      </c>
    </row>
    <row r="7" spans="1:1" x14ac:dyDescent="0.25">
      <c r="A7" t="s">
        <v>67</v>
      </c>
    </row>
    <row r="8" spans="1:1" x14ac:dyDescent="0.25">
      <c r="A8" s="34" t="s">
        <v>64</v>
      </c>
    </row>
    <row r="9" spans="1:1" x14ac:dyDescent="0.25">
      <c r="A9" s="34" t="s">
        <v>65</v>
      </c>
    </row>
    <row r="10" spans="1:1" x14ac:dyDescent="0.25">
      <c r="A10" s="34" t="s">
        <v>66</v>
      </c>
    </row>
    <row r="11" spans="1:1" ht="60" x14ac:dyDescent="0.25">
      <c r="A11" s="35" t="s">
        <v>68</v>
      </c>
    </row>
  </sheetData>
  <hyperlinks>
    <hyperlink ref="A2" r:id="rId1" xr:uid="{00000000-0004-0000-0000-000000000000}"/>
    <hyperlink ref="A4" location="'Assessment Worksheet'!A1" display="2. Access the Assessment Worksheet tab." xr:uid="{00000000-0004-0000-0000-000001000000}"/>
  </hyperlinks>
  <pageMargins left="0.7" right="0.7" top="0.75" bottom="0.75" header="0.3" footer="0.3"/>
  <pageSetup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44</v>
      </c>
      <c r="C5" s="43"/>
      <c r="D5" s="43"/>
      <c r="E5" s="43"/>
      <c r="F5" s="43"/>
      <c r="G5" s="43"/>
      <c r="H5" s="43"/>
      <c r="J5" s="29">
        <f>'Assessment Worksheet'!L7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45</v>
      </c>
      <c r="C19" s="40"/>
      <c r="D19" s="40"/>
      <c r="E19" s="40"/>
      <c r="F19" s="40"/>
      <c r="G19" s="40"/>
      <c r="H19" s="40"/>
      <c r="J19" s="27">
        <f>'Assessment Worksheet'!L12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29</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ec19h3d/9T0+hi34ijUgeSURlOPPs5fWGjP8bWg7idJ5kCGwlPfRnIkD683mjK4hD9heOnuyhDAXSg4p84DkkQ==" saltValue="j+WXHoyrkTzBFVXClb75kQ=="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&amp;C&amp;20February Assessment Questions&amp;R&amp;G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47</v>
      </c>
      <c r="C5" s="43"/>
      <c r="D5" s="43"/>
      <c r="E5" s="43"/>
      <c r="F5" s="43"/>
      <c r="G5" s="43"/>
      <c r="H5" s="43"/>
      <c r="J5" s="29">
        <f>'Assessment Worksheet'!M7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46</v>
      </c>
      <c r="C19" s="40"/>
      <c r="D19" s="40"/>
      <c r="E19" s="40"/>
      <c r="F19" s="40"/>
      <c r="G19" s="40"/>
      <c r="H19" s="40"/>
      <c r="J19" s="27">
        <f>'Assessment Worksheet'!M12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29</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O068rie8zILQtqfUcqcAtB12kwlPqORJUaz9rqm18Xy1dHzU9+POyZkeyZWJliTaOoh8jRlhdGlZTvXgZNdaJw==" saltValue="a4FcsxYJdylRXDMThD0l8w=="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&amp;C&amp;20March Assessment Questions&amp;R&amp;G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49</v>
      </c>
      <c r="C5" s="43"/>
      <c r="D5" s="43"/>
      <c r="E5" s="43"/>
      <c r="F5" s="43"/>
      <c r="G5" s="43"/>
      <c r="H5" s="43"/>
      <c r="J5" s="29">
        <f>'Assessment Worksheet'!N7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48</v>
      </c>
      <c r="C19" s="40"/>
      <c r="D19" s="40"/>
      <c r="E19" s="40"/>
      <c r="F19" s="40"/>
      <c r="G19" s="40"/>
      <c r="H19" s="40"/>
      <c r="J19" s="27">
        <f>'Assessment Worksheet'!N12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55</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8" t="s">
        <v>30</v>
      </c>
      <c r="C28" s="48"/>
      <c r="D28" s="48"/>
      <c r="E28" s="48"/>
      <c r="F28" s="48"/>
      <c r="G28" s="48"/>
      <c r="H28" s="48"/>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mdr6Il50kt6cy7DeoYn5PSLW/MQ0cgFn4G1XhAkISt65EEm4Jym9nEhYZXsrc1mvvA273RgieRnGYF/KYW3LGg==" saltValue="tF0Al8VOqD+G+qYEFsHZbQ=="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&amp;C&amp;20April Assessment Questions&amp;R&amp;G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51</v>
      </c>
      <c r="C5" s="43"/>
      <c r="D5" s="43"/>
      <c r="E5" s="43"/>
      <c r="F5" s="43"/>
      <c r="G5" s="43"/>
      <c r="H5" s="43"/>
      <c r="J5" s="29">
        <f>'Assessment Worksheet'!O7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50</v>
      </c>
      <c r="C19" s="40"/>
      <c r="D19" s="40"/>
      <c r="E19" s="40"/>
      <c r="F19" s="40"/>
      <c r="G19" s="40"/>
      <c r="H19" s="40"/>
      <c r="J19" s="27">
        <f>'Assessment Worksheet'!O12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55</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ADfBsA6iNrtUOiwT7cNl7dJygms6O1Dpvucnk3MMzCxMEXFvsHMxZ73O6zp6PDr5x8X/wIQff8s2KoVatv8rZA==" saltValue="WvLY4lfWEgWXIQJfVCm9vg=="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&amp;C&amp;20May Assessment Questions&amp;R&amp;G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52</v>
      </c>
      <c r="C5" s="43"/>
      <c r="D5" s="43"/>
      <c r="E5" s="43"/>
      <c r="F5" s="43"/>
      <c r="G5" s="43"/>
      <c r="H5" s="43"/>
      <c r="J5" s="29">
        <f>'Assessment Worksheet'!P7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53</v>
      </c>
      <c r="C19" s="40"/>
      <c r="D19" s="40"/>
      <c r="E19" s="40"/>
      <c r="F19" s="40"/>
      <c r="G19" s="40"/>
      <c r="H19" s="40"/>
      <c r="J19" s="27">
        <f>'Assessment Worksheet'!P12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55</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Zxhdb9NJMC8NcRjuM9aMI5K/a19QdhTFNiFfMVAS9qSb6NVKiUn1eF9bN6I8421g4xdyObXxLosDUwWHDB3CGw==" saltValue="3szjm528iG9NT78yNFAIIA=="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&amp;C&amp;20June Assessment Questions&amp;R&amp;G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P35"/>
  <sheetViews>
    <sheetView showGridLines="0" view="pageLayout" zoomScaleNormal="85" workbookViewId="0">
      <selection activeCell="C1" sqref="C1"/>
    </sheetView>
  </sheetViews>
  <sheetFormatPr defaultRowHeight="15" x14ac:dyDescent="0.25"/>
  <cols>
    <col min="1" max="1" width="27" customWidth="1"/>
    <col min="2" max="2" width="7.25" hidden="1" customWidth="1"/>
    <col min="3" max="16" width="9.875" customWidth="1"/>
  </cols>
  <sheetData>
    <row r="1" spans="1:16" s="1" customFormat="1" ht="15.75" thickBot="1" x14ac:dyDescent="0.3">
      <c r="A1" s="23" t="s">
        <v>21</v>
      </c>
      <c r="B1" s="22"/>
      <c r="C1" s="25"/>
      <c r="D1" s="4"/>
    </row>
    <row r="2" spans="1:16" s="1" customFormat="1" ht="15.75" thickBot="1" x14ac:dyDescent="0.3">
      <c r="A2" s="23" t="s">
        <v>0</v>
      </c>
      <c r="B2" s="22"/>
      <c r="C2" s="25"/>
      <c r="D2" s="4"/>
    </row>
    <row r="5" spans="1:16" s="3" customFormat="1" x14ac:dyDescent="0.25">
      <c r="A5" s="13"/>
      <c r="B5" s="12"/>
      <c r="C5" s="14" t="s">
        <v>7</v>
      </c>
      <c r="D5" s="15" t="s">
        <v>20</v>
      </c>
      <c r="E5" s="14" t="s">
        <v>8</v>
      </c>
      <c r="F5" s="14" t="s">
        <v>9</v>
      </c>
      <c r="G5" s="14" t="s">
        <v>10</v>
      </c>
      <c r="H5" s="14" t="s">
        <v>11</v>
      </c>
      <c r="I5" s="14" t="s">
        <v>12</v>
      </c>
      <c r="J5" s="14" t="s">
        <v>13</v>
      </c>
      <c r="K5" s="14" t="s">
        <v>14</v>
      </c>
      <c r="L5" s="14" t="s">
        <v>15</v>
      </c>
      <c r="M5" s="14" t="s">
        <v>16</v>
      </c>
      <c r="N5" s="14" t="s">
        <v>17</v>
      </c>
      <c r="O5" s="14" t="s">
        <v>18</v>
      </c>
      <c r="P5" s="14" t="s">
        <v>19</v>
      </c>
    </row>
    <row r="6" spans="1:16" s="2" customFormat="1" ht="26.1" customHeight="1" x14ac:dyDescent="0.25">
      <c r="A6" s="16" t="s">
        <v>1</v>
      </c>
      <c r="B6" s="17"/>
      <c r="C6" s="17"/>
      <c r="D6" s="17"/>
      <c r="E6" s="17"/>
      <c r="F6" s="17"/>
      <c r="G6" s="17"/>
      <c r="H6" s="17"/>
      <c r="I6" s="17"/>
      <c r="J6" s="17"/>
      <c r="K6" s="17"/>
      <c r="L6" s="17"/>
      <c r="M6" s="17"/>
      <c r="N6" s="17"/>
      <c r="O6" s="17"/>
      <c r="P6" s="18"/>
    </row>
    <row r="7" spans="1:16" s="1" customFormat="1" x14ac:dyDescent="0.25">
      <c r="A7" s="5" t="s">
        <v>2</v>
      </c>
      <c r="B7" s="8">
        <f>C1*1.015</f>
        <v>0</v>
      </c>
      <c r="C7" s="9">
        <f>ROUNDUP(B7,0)</f>
        <v>0</v>
      </c>
      <c r="D7" s="10"/>
      <c r="E7" s="9">
        <f>$C$1*E26</f>
        <v>0</v>
      </c>
      <c r="F7" s="9">
        <f t="shared" ref="F7:O7" si="0">$C$1*F26</f>
        <v>0</v>
      </c>
      <c r="G7" s="9">
        <f t="shared" si="0"/>
        <v>0</v>
      </c>
      <c r="H7" s="9">
        <f t="shared" si="0"/>
        <v>0</v>
      </c>
      <c r="I7" s="9">
        <f t="shared" si="0"/>
        <v>0</v>
      </c>
      <c r="J7" s="9">
        <f t="shared" si="0"/>
        <v>0</v>
      </c>
      <c r="K7" s="9">
        <f t="shared" si="0"/>
        <v>0</v>
      </c>
      <c r="L7" s="9">
        <f t="shared" si="0"/>
        <v>0</v>
      </c>
      <c r="M7" s="9">
        <f t="shared" si="0"/>
        <v>0</v>
      </c>
      <c r="N7" s="9">
        <f t="shared" si="0"/>
        <v>0</v>
      </c>
      <c r="O7" s="9">
        <f t="shared" si="0"/>
        <v>0</v>
      </c>
      <c r="P7" s="9">
        <f>$C$1*P26</f>
        <v>0</v>
      </c>
    </row>
    <row r="8" spans="1:16" s="1" customFormat="1" x14ac:dyDescent="0.25">
      <c r="A8" s="5" t="s">
        <v>3</v>
      </c>
      <c r="B8" s="8">
        <f>C1*1.03</f>
        <v>0</v>
      </c>
      <c r="C8" s="9">
        <f>ROUNDUP(B8,0)</f>
        <v>0</v>
      </c>
      <c r="D8" s="10"/>
      <c r="E8" s="9">
        <f>$C$1*E27</f>
        <v>0</v>
      </c>
      <c r="F8" s="9">
        <f t="shared" ref="F8:P8" si="1">$C$1*F27</f>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si="1"/>
        <v>0</v>
      </c>
    </row>
    <row r="9" spans="1:16" s="1" customFormat="1" x14ac:dyDescent="0.25">
      <c r="A9" s="5" t="s">
        <v>4</v>
      </c>
      <c r="B9" s="8">
        <f>C1*1.05</f>
        <v>0</v>
      </c>
      <c r="C9" s="9">
        <f>ROUNDUP(B9,0)</f>
        <v>0</v>
      </c>
      <c r="D9" s="10"/>
      <c r="E9" s="9">
        <f>$C$1*E28</f>
        <v>0</v>
      </c>
      <c r="F9" s="9">
        <f t="shared" ref="F9:P9" si="2">$C$1*F28</f>
        <v>0</v>
      </c>
      <c r="G9" s="9">
        <f t="shared" si="2"/>
        <v>0</v>
      </c>
      <c r="H9" s="9">
        <f t="shared" si="2"/>
        <v>0</v>
      </c>
      <c r="I9" s="9">
        <f t="shared" si="2"/>
        <v>0</v>
      </c>
      <c r="J9" s="9">
        <f t="shared" si="2"/>
        <v>0</v>
      </c>
      <c r="K9" s="9">
        <f t="shared" si="2"/>
        <v>0</v>
      </c>
      <c r="L9" s="9">
        <f t="shared" si="2"/>
        <v>0</v>
      </c>
      <c r="M9" s="9">
        <f t="shared" si="2"/>
        <v>0</v>
      </c>
      <c r="N9" s="9">
        <f t="shared" si="2"/>
        <v>0</v>
      </c>
      <c r="O9" s="9">
        <f t="shared" si="2"/>
        <v>0</v>
      </c>
      <c r="P9" s="9">
        <f t="shared" si="2"/>
        <v>0</v>
      </c>
    </row>
    <row r="10" spans="1:16" s="1" customFormat="1" x14ac:dyDescent="0.25">
      <c r="A10" s="5" t="s">
        <v>70</v>
      </c>
      <c r="B10" s="8">
        <f>C1*1.08</f>
        <v>0</v>
      </c>
      <c r="C10" s="9">
        <f>ROUNDUP(B10,0)</f>
        <v>0</v>
      </c>
      <c r="D10" s="10"/>
      <c r="E10" s="9">
        <f>$C$1*E29</f>
        <v>0</v>
      </c>
      <c r="F10" s="9">
        <f t="shared" ref="F10:P10" si="3">$C$1*F29</f>
        <v>0</v>
      </c>
      <c r="G10" s="9">
        <f t="shared" si="3"/>
        <v>0</v>
      </c>
      <c r="H10" s="9">
        <f t="shared" si="3"/>
        <v>0</v>
      </c>
      <c r="I10" s="9">
        <f t="shared" si="3"/>
        <v>0</v>
      </c>
      <c r="J10" s="9">
        <f t="shared" si="3"/>
        <v>0</v>
      </c>
      <c r="K10" s="9">
        <f t="shared" si="3"/>
        <v>0</v>
      </c>
      <c r="L10" s="9">
        <f t="shared" si="3"/>
        <v>0</v>
      </c>
      <c r="M10" s="9">
        <f t="shared" si="3"/>
        <v>0</v>
      </c>
      <c r="N10" s="9">
        <f t="shared" si="3"/>
        <v>0</v>
      </c>
      <c r="O10" s="9">
        <f t="shared" si="3"/>
        <v>0</v>
      </c>
      <c r="P10" s="9">
        <f t="shared" si="3"/>
        <v>0</v>
      </c>
    </row>
    <row r="11" spans="1:16" s="2" customFormat="1" ht="26.1" customHeight="1" x14ac:dyDescent="0.25">
      <c r="A11" s="19" t="s">
        <v>6</v>
      </c>
      <c r="B11" s="7"/>
      <c r="C11" s="11"/>
      <c r="D11" s="7"/>
      <c r="E11" s="11"/>
      <c r="F11" s="11"/>
      <c r="G11" s="11"/>
      <c r="H11" s="11"/>
      <c r="I11" s="11"/>
      <c r="J11" s="11"/>
      <c r="K11" s="11"/>
      <c r="L11" s="11"/>
      <c r="M11" s="11"/>
      <c r="N11" s="11"/>
      <c r="O11" s="11"/>
      <c r="P11" s="20"/>
    </row>
    <row r="12" spans="1:16" s="1" customFormat="1" x14ac:dyDescent="0.25">
      <c r="A12" s="5" t="s">
        <v>2</v>
      </c>
      <c r="B12" s="8">
        <f>C2*1.015</f>
        <v>0</v>
      </c>
      <c r="C12" s="9">
        <f>ROUNDUP(B12,0)</f>
        <v>0</v>
      </c>
      <c r="D12" s="9">
        <f>C12-C2</f>
        <v>0</v>
      </c>
      <c r="E12" s="8">
        <f>D12/12</f>
        <v>0</v>
      </c>
      <c r="F12" s="8">
        <f>E12*2</f>
        <v>0</v>
      </c>
      <c r="G12" s="8">
        <f>E12*3</f>
        <v>0</v>
      </c>
      <c r="H12" s="8">
        <f>E12*4</f>
        <v>0</v>
      </c>
      <c r="I12" s="8">
        <f>E12*5</f>
        <v>0</v>
      </c>
      <c r="J12" s="8">
        <f>E12*6</f>
        <v>0</v>
      </c>
      <c r="K12" s="8">
        <f>E12*7</f>
        <v>0</v>
      </c>
      <c r="L12" s="8">
        <f>E12*8</f>
        <v>0</v>
      </c>
      <c r="M12" s="8">
        <f>E12*9</f>
        <v>0</v>
      </c>
      <c r="N12" s="8">
        <f>E12*10</f>
        <v>0</v>
      </c>
      <c r="O12" s="8">
        <f>E12*11</f>
        <v>0</v>
      </c>
      <c r="P12" s="8">
        <f>E12*12</f>
        <v>0</v>
      </c>
    </row>
    <row r="13" spans="1:16" s="1" customFormat="1" x14ac:dyDescent="0.25">
      <c r="A13" s="5"/>
      <c r="B13" s="8"/>
      <c r="C13" s="9"/>
      <c r="D13" s="26" t="s">
        <v>22</v>
      </c>
      <c r="E13" s="8">
        <f>$C$2+E12</f>
        <v>0</v>
      </c>
      <c r="F13" s="8">
        <f t="shared" ref="F13:P13" si="4">$C$2+F12</f>
        <v>0</v>
      </c>
      <c r="G13" s="8">
        <f t="shared" si="4"/>
        <v>0</v>
      </c>
      <c r="H13" s="8">
        <f t="shared" si="4"/>
        <v>0</v>
      </c>
      <c r="I13" s="8">
        <f t="shared" si="4"/>
        <v>0</v>
      </c>
      <c r="J13" s="8">
        <f t="shared" si="4"/>
        <v>0</v>
      </c>
      <c r="K13" s="8">
        <f t="shared" si="4"/>
        <v>0</v>
      </c>
      <c r="L13" s="8">
        <f t="shared" si="4"/>
        <v>0</v>
      </c>
      <c r="M13" s="8">
        <f t="shared" si="4"/>
        <v>0</v>
      </c>
      <c r="N13" s="8">
        <f t="shared" si="4"/>
        <v>0</v>
      </c>
      <c r="O13" s="8">
        <f t="shared" si="4"/>
        <v>0</v>
      </c>
      <c r="P13" s="8">
        <f t="shared" si="4"/>
        <v>0</v>
      </c>
    </row>
    <row r="14" spans="1:16" s="1" customFormat="1" x14ac:dyDescent="0.25">
      <c r="A14" s="5" t="s">
        <v>3</v>
      </c>
      <c r="B14" s="6">
        <f>C2*1.03</f>
        <v>0</v>
      </c>
      <c r="C14" s="9">
        <f>ROUNDUP(B14,0)</f>
        <v>0</v>
      </c>
      <c r="D14" s="9">
        <f>C14-C2</f>
        <v>0</v>
      </c>
      <c r="E14" s="8">
        <f>D14/12</f>
        <v>0</v>
      </c>
      <c r="F14" s="8">
        <f>E14*2</f>
        <v>0</v>
      </c>
      <c r="G14" s="8">
        <f t="shared" ref="G14:G16" si="5">E14*3</f>
        <v>0</v>
      </c>
      <c r="H14" s="8">
        <f t="shared" ref="H14:H16" si="6">E14*4</f>
        <v>0</v>
      </c>
      <c r="I14" s="8">
        <f>E14*5</f>
        <v>0</v>
      </c>
      <c r="J14" s="8">
        <f t="shared" ref="J14:J16" si="7">E14*6</f>
        <v>0</v>
      </c>
      <c r="K14" s="8">
        <f t="shared" ref="K14:K16" si="8">E14*7</f>
        <v>0</v>
      </c>
      <c r="L14" s="8">
        <f t="shared" ref="L14:L16" si="9">E14*8</f>
        <v>0</v>
      </c>
      <c r="M14" s="8">
        <f t="shared" ref="M14:M16" si="10">E14*9</f>
        <v>0</v>
      </c>
      <c r="N14" s="8">
        <f t="shared" ref="N14:N16" si="11">E14*10</f>
        <v>0</v>
      </c>
      <c r="O14" s="8">
        <f t="shared" ref="O14:O16" si="12">E14*11</f>
        <v>0</v>
      </c>
      <c r="P14" s="8">
        <f t="shared" ref="P14:P16" si="13">E14*12</f>
        <v>0</v>
      </c>
    </row>
    <row r="15" spans="1:16" s="1" customFormat="1" x14ac:dyDescent="0.25">
      <c r="A15" s="5"/>
      <c r="B15" s="6"/>
      <c r="C15" s="9"/>
      <c r="D15" s="26" t="s">
        <v>22</v>
      </c>
      <c r="E15" s="8">
        <f>$C$2+E14</f>
        <v>0</v>
      </c>
      <c r="F15" s="8">
        <f t="shared" ref="F15:P15" si="14">$C$2+F14</f>
        <v>0</v>
      </c>
      <c r="G15" s="8">
        <f t="shared" si="14"/>
        <v>0</v>
      </c>
      <c r="H15" s="8">
        <f t="shared" si="14"/>
        <v>0</v>
      </c>
      <c r="I15" s="8">
        <f t="shared" si="14"/>
        <v>0</v>
      </c>
      <c r="J15" s="8">
        <f t="shared" si="14"/>
        <v>0</v>
      </c>
      <c r="K15" s="8">
        <f t="shared" si="14"/>
        <v>0</v>
      </c>
      <c r="L15" s="8">
        <f t="shared" si="14"/>
        <v>0</v>
      </c>
      <c r="M15" s="8">
        <f t="shared" si="14"/>
        <v>0</v>
      </c>
      <c r="N15" s="8">
        <f t="shared" si="14"/>
        <v>0</v>
      </c>
      <c r="O15" s="8">
        <f t="shared" si="14"/>
        <v>0</v>
      </c>
      <c r="P15" s="8">
        <f t="shared" si="14"/>
        <v>0</v>
      </c>
    </row>
    <row r="16" spans="1:16" s="1" customFormat="1" x14ac:dyDescent="0.25">
      <c r="A16" s="5" t="s">
        <v>4</v>
      </c>
      <c r="B16" s="6">
        <f>C2*1.05</f>
        <v>0</v>
      </c>
      <c r="C16" s="9">
        <f>ROUNDUP(B16,0)</f>
        <v>0</v>
      </c>
      <c r="D16" s="9">
        <f>C16-C2</f>
        <v>0</v>
      </c>
      <c r="E16" s="8">
        <f>D16/12</f>
        <v>0</v>
      </c>
      <c r="F16" s="8">
        <f>E16*2</f>
        <v>0</v>
      </c>
      <c r="G16" s="8">
        <f t="shared" si="5"/>
        <v>0</v>
      </c>
      <c r="H16" s="8">
        <f t="shared" si="6"/>
        <v>0</v>
      </c>
      <c r="I16" s="8">
        <f>E16*5</f>
        <v>0</v>
      </c>
      <c r="J16" s="8">
        <f t="shared" si="7"/>
        <v>0</v>
      </c>
      <c r="K16" s="8">
        <f t="shared" si="8"/>
        <v>0</v>
      </c>
      <c r="L16" s="8">
        <f t="shared" si="9"/>
        <v>0</v>
      </c>
      <c r="M16" s="8">
        <f t="shared" si="10"/>
        <v>0</v>
      </c>
      <c r="N16" s="8">
        <f t="shared" si="11"/>
        <v>0</v>
      </c>
      <c r="O16" s="8">
        <f t="shared" si="12"/>
        <v>0</v>
      </c>
      <c r="P16" s="8">
        <f t="shared" si="13"/>
        <v>0</v>
      </c>
    </row>
    <row r="17" spans="1:16" s="1" customFormat="1" x14ac:dyDescent="0.25">
      <c r="A17" s="5"/>
      <c r="B17" s="6"/>
      <c r="C17" s="9"/>
      <c r="D17" s="26" t="s">
        <v>22</v>
      </c>
      <c r="E17" s="8">
        <f>$C$2+E16</f>
        <v>0</v>
      </c>
      <c r="F17" s="8">
        <f t="shared" ref="F17:P17" si="15">$C$2+F16</f>
        <v>0</v>
      </c>
      <c r="G17" s="8">
        <f t="shared" si="15"/>
        <v>0</v>
      </c>
      <c r="H17" s="8">
        <f t="shared" si="15"/>
        <v>0</v>
      </c>
      <c r="I17" s="8">
        <f t="shared" si="15"/>
        <v>0</v>
      </c>
      <c r="J17" s="8">
        <f t="shared" si="15"/>
        <v>0</v>
      </c>
      <c r="K17" s="8">
        <f t="shared" si="15"/>
        <v>0</v>
      </c>
      <c r="L17" s="8">
        <f t="shared" si="15"/>
        <v>0</v>
      </c>
      <c r="M17" s="8">
        <f t="shared" si="15"/>
        <v>0</v>
      </c>
      <c r="N17" s="8">
        <f t="shared" si="15"/>
        <v>0</v>
      </c>
      <c r="O17" s="8">
        <f t="shared" si="15"/>
        <v>0</v>
      </c>
      <c r="P17" s="8">
        <f t="shared" si="15"/>
        <v>0</v>
      </c>
    </row>
    <row r="18" spans="1:16" s="1" customFormat="1" x14ac:dyDescent="0.25">
      <c r="A18" s="36" t="s">
        <v>70</v>
      </c>
      <c r="B18" s="6">
        <f>C2*1.08</f>
        <v>0</v>
      </c>
      <c r="C18" s="9">
        <f>ROUNDUP(B18,0)</f>
        <v>0</v>
      </c>
      <c r="D18" s="9">
        <f>C18-C2</f>
        <v>0</v>
      </c>
      <c r="E18" s="8">
        <f>D18/12</f>
        <v>0</v>
      </c>
      <c r="F18" s="8">
        <f>E18*2</f>
        <v>0</v>
      </c>
      <c r="G18" s="8">
        <f>E18*3</f>
        <v>0</v>
      </c>
      <c r="H18" s="8">
        <f>E18*4</f>
        <v>0</v>
      </c>
      <c r="I18" s="8">
        <f>E18*5</f>
        <v>0</v>
      </c>
      <c r="J18" s="8">
        <f>E18*6</f>
        <v>0</v>
      </c>
      <c r="K18" s="8">
        <f>E18*7</f>
        <v>0</v>
      </c>
      <c r="L18" s="8">
        <f>E18*8</f>
        <v>0</v>
      </c>
      <c r="M18" s="8">
        <f>E18*9</f>
        <v>0</v>
      </c>
      <c r="N18" s="8">
        <f>E18*10</f>
        <v>0</v>
      </c>
      <c r="O18" s="8">
        <f>E18*11</f>
        <v>0</v>
      </c>
      <c r="P18" s="8">
        <f>E18*12</f>
        <v>0</v>
      </c>
    </row>
    <row r="19" spans="1:16" s="1" customFormat="1" x14ac:dyDescent="0.25">
      <c r="A19" s="5"/>
      <c r="B19" s="6"/>
      <c r="C19" s="9"/>
      <c r="D19" s="26" t="s">
        <v>22</v>
      </c>
      <c r="E19" s="8">
        <f>$C$2+E18</f>
        <v>0</v>
      </c>
      <c r="F19" s="8">
        <f t="shared" ref="F19:P19" si="16">$C$2+F18</f>
        <v>0</v>
      </c>
      <c r="G19" s="8">
        <f t="shared" si="16"/>
        <v>0</v>
      </c>
      <c r="H19" s="8">
        <f t="shared" si="16"/>
        <v>0</v>
      </c>
      <c r="I19" s="8">
        <f t="shared" si="16"/>
        <v>0</v>
      </c>
      <c r="J19" s="8">
        <f t="shared" si="16"/>
        <v>0</v>
      </c>
      <c r="K19" s="8">
        <f t="shared" si="16"/>
        <v>0</v>
      </c>
      <c r="L19" s="8">
        <f t="shared" si="16"/>
        <v>0</v>
      </c>
      <c r="M19" s="8">
        <f t="shared" si="16"/>
        <v>0</v>
      </c>
      <c r="N19" s="8">
        <f t="shared" si="16"/>
        <v>0</v>
      </c>
      <c r="O19" s="8">
        <f t="shared" si="16"/>
        <v>0</v>
      </c>
      <c r="P19" s="8">
        <f t="shared" si="16"/>
        <v>0</v>
      </c>
    </row>
    <row r="20" spans="1:16" s="2" customFormat="1" ht="26.1" customHeight="1" x14ac:dyDescent="0.25">
      <c r="A20" s="19" t="s">
        <v>5</v>
      </c>
      <c r="B20" s="7"/>
      <c r="C20" s="11"/>
      <c r="D20" s="7"/>
      <c r="E20" s="7"/>
      <c r="F20" s="7"/>
      <c r="G20" s="7"/>
      <c r="H20" s="7"/>
      <c r="I20" s="7"/>
      <c r="J20" s="7"/>
      <c r="K20" s="7"/>
      <c r="L20" s="7"/>
      <c r="M20" s="7"/>
      <c r="N20" s="7"/>
      <c r="O20" s="7"/>
      <c r="P20" s="21"/>
    </row>
    <row r="21" spans="1:16" s="1" customFormat="1" x14ac:dyDescent="0.25">
      <c r="A21" s="5" t="s">
        <v>2</v>
      </c>
      <c r="B21" s="6">
        <f>C2*0.4</f>
        <v>0</v>
      </c>
      <c r="C21" s="6">
        <f>ROUNDUP(B21,0)</f>
        <v>0</v>
      </c>
      <c r="D21" s="10"/>
      <c r="E21" s="10"/>
      <c r="F21" s="10"/>
      <c r="G21" s="10"/>
      <c r="H21" s="10"/>
      <c r="I21" s="10"/>
      <c r="J21" s="10"/>
      <c r="K21" s="10"/>
      <c r="L21" s="10"/>
      <c r="M21" s="10"/>
      <c r="N21" s="10"/>
      <c r="O21" s="10"/>
      <c r="P21" s="10"/>
    </row>
    <row r="22" spans="1:16" s="1" customFormat="1" x14ac:dyDescent="0.25">
      <c r="A22" s="5" t="s">
        <v>3</v>
      </c>
      <c r="B22" s="6">
        <f>C2*0.45</f>
        <v>0</v>
      </c>
      <c r="C22" s="6">
        <f>ROUNDUP(B22,0)</f>
        <v>0</v>
      </c>
      <c r="D22" s="10"/>
      <c r="E22" s="10"/>
      <c r="F22" s="10"/>
      <c r="G22" s="10"/>
      <c r="H22" s="10"/>
      <c r="I22" s="10"/>
      <c r="J22" s="10"/>
      <c r="K22" s="10"/>
      <c r="L22" s="10"/>
      <c r="M22" s="10"/>
      <c r="N22" s="10"/>
      <c r="O22" s="10"/>
      <c r="P22" s="10"/>
    </row>
    <row r="23" spans="1:16" s="1" customFormat="1" x14ac:dyDescent="0.25">
      <c r="A23" s="5" t="s">
        <v>4</v>
      </c>
      <c r="B23" s="6">
        <f>C2*0.5</f>
        <v>0</v>
      </c>
      <c r="C23" s="6">
        <f>ROUNDUP(B23,0)</f>
        <v>0</v>
      </c>
      <c r="D23" s="10"/>
      <c r="E23" s="10"/>
      <c r="F23" s="10"/>
      <c r="G23" s="10"/>
      <c r="H23" s="10"/>
      <c r="I23" s="10"/>
      <c r="J23" s="10"/>
      <c r="K23" s="10"/>
      <c r="L23" s="10"/>
      <c r="M23" s="10"/>
      <c r="N23" s="10"/>
      <c r="O23" s="10"/>
      <c r="P23" s="10"/>
    </row>
    <row r="24" spans="1:16" s="1" customFormat="1" x14ac:dyDescent="0.25">
      <c r="A24" s="5" t="s">
        <v>70</v>
      </c>
      <c r="B24" s="6">
        <f>C2*0.55</f>
        <v>0</v>
      </c>
      <c r="C24" s="6">
        <f>ROUNDUP(B24,0)</f>
        <v>0</v>
      </c>
      <c r="D24" s="10"/>
      <c r="E24" s="10"/>
      <c r="F24" s="10"/>
      <c r="G24" s="10"/>
      <c r="H24" s="10"/>
      <c r="I24" s="10"/>
      <c r="J24" s="10"/>
      <c r="K24" s="10"/>
      <c r="L24" s="10"/>
      <c r="M24" s="10"/>
      <c r="N24" s="10"/>
      <c r="O24" s="10"/>
      <c r="P24" s="10"/>
    </row>
    <row r="26" spans="1:16" hidden="1" x14ac:dyDescent="0.25">
      <c r="E26" s="24">
        <v>2.2107618010044367E-2</v>
      </c>
      <c r="F26" s="24">
        <v>4.9834218690178594E-2</v>
      </c>
      <c r="G26" s="24">
        <v>0.32738453201360274</v>
      </c>
      <c r="H26" s="24">
        <v>0.42639463549760154</v>
      </c>
      <c r="I26" s="24">
        <v>0.46010710284215034</v>
      </c>
      <c r="J26" s="24">
        <v>0.47634429120780131</v>
      </c>
      <c r="K26" s="24">
        <v>0.50152527700831029</v>
      </c>
      <c r="L26" s="24">
        <v>0.54403467389590798</v>
      </c>
      <c r="M26" s="24">
        <v>0.83121312045357298</v>
      </c>
      <c r="N26" s="24">
        <v>0.930596108371056</v>
      </c>
      <c r="O26" s="24">
        <v>0.96938809033173423</v>
      </c>
      <c r="P26" s="24">
        <v>1.0149999999999999</v>
      </c>
    </row>
    <row r="27" spans="1:16" hidden="1" x14ac:dyDescent="0.25">
      <c r="E27" s="24">
        <v>2.2434331576695273E-2</v>
      </c>
      <c r="F27" s="24">
        <v>5.057068497624035E-2</v>
      </c>
      <c r="G27" s="24">
        <v>0.332222727067991</v>
      </c>
      <c r="H27" s="24">
        <v>0.43269603405175339</v>
      </c>
      <c r="I27" s="24">
        <v>0.46690671519942356</v>
      </c>
      <c r="J27" s="24">
        <v>0.48338386201382799</v>
      </c>
      <c r="K27" s="24">
        <v>0.50893698060941839</v>
      </c>
      <c r="L27" s="24">
        <v>0.55207459518501012</v>
      </c>
      <c r="M27" s="24">
        <v>0.84349705819426624</v>
      </c>
      <c r="N27" s="24">
        <v>0.94434876021890424</v>
      </c>
      <c r="O27" s="24">
        <v>0.98371402270116892</v>
      </c>
      <c r="P27" s="24">
        <v>1.03</v>
      </c>
    </row>
    <row r="28" spans="1:16" hidden="1" x14ac:dyDescent="0.25">
      <c r="E28" s="24">
        <v>2.2869949665563143E-2</v>
      </c>
      <c r="F28" s="24">
        <v>5.1552640024322686E-2</v>
      </c>
      <c r="G28" s="24">
        <v>0.33867365380717529</v>
      </c>
      <c r="H28" s="24">
        <v>0.44109789879062239</v>
      </c>
      <c r="I28" s="24">
        <v>0.47597286500912112</v>
      </c>
      <c r="J28" s="24">
        <v>0.4927699564218635</v>
      </c>
      <c r="K28" s="24">
        <v>0.51881925207756252</v>
      </c>
      <c r="L28" s="24">
        <v>0.56279449023714623</v>
      </c>
      <c r="M28" s="24">
        <v>0.85987564184852383</v>
      </c>
      <c r="N28" s="24">
        <v>0.96268562934936841</v>
      </c>
      <c r="O28" s="24">
        <v>1.002815265860415</v>
      </c>
      <c r="P28" s="24">
        <v>1.05</v>
      </c>
    </row>
    <row r="29" spans="1:16" hidden="1" x14ac:dyDescent="0.25">
      <c r="E29" s="24">
        <v>2.3523376798864945E-2</v>
      </c>
      <c r="F29" s="24">
        <v>5.3025572596446198E-2</v>
      </c>
      <c r="G29" s="24">
        <v>0.3483500439159517</v>
      </c>
      <c r="H29" s="24">
        <v>0.45370069589892587</v>
      </c>
      <c r="I29" s="24">
        <v>0.48957208972366745</v>
      </c>
      <c r="J29" s="24">
        <v>0.50684909803391676</v>
      </c>
      <c r="K29" s="24">
        <v>0.53364265927977861</v>
      </c>
      <c r="L29" s="24">
        <v>0.5788743328153505</v>
      </c>
      <c r="M29" s="24">
        <v>0.88444351732991033</v>
      </c>
      <c r="N29" s="24">
        <v>0.99019093304506467</v>
      </c>
      <c r="O29" s="24">
        <v>1.031467130599284</v>
      </c>
      <c r="P29" s="24">
        <v>1.08</v>
      </c>
    </row>
    <row r="30" spans="1:16" x14ac:dyDescent="0.25">
      <c r="A30" s="37" t="s">
        <v>76</v>
      </c>
      <c r="B30" s="37"/>
      <c r="C30" s="37"/>
      <c r="D30" s="37"/>
      <c r="E30" s="37"/>
      <c r="F30" s="37"/>
      <c r="G30" s="37"/>
      <c r="H30" s="37"/>
      <c r="I30" s="37"/>
      <c r="J30" s="37"/>
      <c r="K30" s="37"/>
      <c r="L30" s="37"/>
      <c r="M30" s="37"/>
      <c r="N30" s="37"/>
      <c r="O30" s="37"/>
      <c r="P30" s="37"/>
    </row>
    <row r="31" spans="1:16" x14ac:dyDescent="0.25">
      <c r="A31" s="38"/>
      <c r="B31" s="38"/>
      <c r="C31" s="38"/>
      <c r="D31" s="38"/>
      <c r="E31" s="39"/>
      <c r="F31" s="38"/>
      <c r="G31" s="38"/>
      <c r="H31" s="38"/>
      <c r="I31" s="38"/>
      <c r="J31" s="38"/>
      <c r="K31" s="38"/>
      <c r="L31" s="38"/>
      <c r="M31" s="38"/>
      <c r="N31" s="38"/>
      <c r="O31" s="38"/>
      <c r="P31" s="38"/>
    </row>
    <row r="32" spans="1:16" x14ac:dyDescent="0.25">
      <c r="A32" s="38"/>
      <c r="B32" s="38"/>
      <c r="C32" s="38"/>
      <c r="D32" s="38"/>
      <c r="E32" s="38"/>
      <c r="F32" s="38"/>
      <c r="G32" s="38"/>
      <c r="H32" s="38"/>
      <c r="I32" s="38"/>
      <c r="J32" s="38"/>
      <c r="K32" s="38"/>
      <c r="L32" s="38"/>
      <c r="M32" s="38"/>
      <c r="N32" s="38"/>
      <c r="O32" s="38"/>
      <c r="P32" s="38"/>
    </row>
    <row r="33" spans="1:16" x14ac:dyDescent="0.25">
      <c r="A33" s="38"/>
      <c r="B33" s="38"/>
      <c r="C33" s="38"/>
      <c r="D33" s="38"/>
      <c r="E33" s="38"/>
      <c r="F33" s="38"/>
      <c r="G33" s="38"/>
      <c r="H33" s="38"/>
      <c r="I33" s="38"/>
      <c r="J33" s="38"/>
      <c r="K33" s="38"/>
      <c r="L33" s="38"/>
      <c r="M33" s="38"/>
      <c r="N33" s="38"/>
      <c r="O33" s="38"/>
      <c r="P33" s="38"/>
    </row>
    <row r="34" spans="1:16" x14ac:dyDescent="0.25">
      <c r="A34" s="38"/>
      <c r="B34" s="38"/>
      <c r="C34" s="38"/>
      <c r="D34" s="38"/>
      <c r="E34" s="38"/>
      <c r="F34" s="38"/>
      <c r="G34" s="38"/>
      <c r="H34" s="38"/>
      <c r="I34" s="38"/>
      <c r="J34" s="38"/>
      <c r="K34" s="38"/>
      <c r="L34" s="38"/>
      <c r="M34" s="38"/>
      <c r="N34" s="38"/>
      <c r="O34" s="38"/>
      <c r="P34" s="38"/>
    </row>
    <row r="35" spans="1:16" x14ac:dyDescent="0.25">
      <c r="A35" s="37"/>
      <c r="B35" s="37"/>
      <c r="C35" s="37"/>
      <c r="D35" s="37"/>
      <c r="E35" s="37"/>
      <c r="F35" s="37"/>
      <c r="G35" s="37"/>
      <c r="H35" s="37"/>
      <c r="I35" s="37"/>
      <c r="J35" s="37"/>
      <c r="K35" s="37"/>
      <c r="L35" s="37"/>
      <c r="M35" s="37"/>
      <c r="N35" s="37"/>
      <c r="O35" s="37"/>
      <c r="P35" s="37"/>
    </row>
  </sheetData>
  <sheetProtection algorithmName="SHA-512" hashValue="yYRymJiKZRYUx9S9rTGWoSfX6oe7wsWu5logaqTQyJ8EhQSwM0uXv9uYzpOLd4KUhAJU8ZFELZbM7HsiCak6fQ==" saltValue="AL9s0A99D3ALCu0TfK9u3g==" spinCount="100000" sheet="1" objects="1" scenarios="1"/>
  <printOptions horizontalCentered="1"/>
  <pageMargins left="0.5" right="0.5" top="1" bottom="0.5" header="0.25" footer="0.25"/>
  <pageSetup scale="77" orientation="landscape" horizontalDpi="300" verticalDpi="300" r:id="rId1"/>
  <headerFooter>
    <oddHeader>&amp;C&amp;20Assessment Worksheet&amp;R&amp;G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32</v>
      </c>
      <c r="C5" s="43"/>
      <c r="D5" s="43"/>
      <c r="E5" s="43"/>
      <c r="F5" s="43"/>
      <c r="G5" s="43"/>
      <c r="H5" s="43"/>
      <c r="J5" s="29">
        <f>'Assessment Worksheet'!E7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71</v>
      </c>
      <c r="C17" s="40"/>
      <c r="D17" s="40"/>
      <c r="E17" s="40"/>
      <c r="F17" s="40"/>
      <c r="G17" s="40"/>
      <c r="H17" s="40"/>
      <c r="J17" s="27">
        <f>J11-J13</f>
        <v>0</v>
      </c>
    </row>
    <row r="19" spans="1:11" ht="30" customHeight="1" x14ac:dyDescent="0.25">
      <c r="A19">
        <v>5</v>
      </c>
      <c r="B19" s="40" t="s">
        <v>33</v>
      </c>
      <c r="C19" s="40"/>
      <c r="D19" s="40"/>
      <c r="E19" s="40"/>
      <c r="F19" s="40"/>
      <c r="G19" s="40"/>
      <c r="H19" s="40"/>
      <c r="J19" s="27">
        <f>'Assessment Worksheet'!E12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6" t="s">
        <v>54</v>
      </c>
      <c r="B24" s="46"/>
      <c r="C24" s="46"/>
      <c r="D24" s="46"/>
      <c r="E24" s="46"/>
      <c r="F24" s="46"/>
      <c r="G24" s="46"/>
      <c r="H24" s="46"/>
      <c r="I24" s="46"/>
      <c r="J24" s="46"/>
      <c r="K24" s="46"/>
    </row>
    <row r="25" spans="1:11" x14ac:dyDescent="0.25">
      <c r="A25" s="46"/>
      <c r="B25" s="46"/>
      <c r="C25" s="46"/>
      <c r="D25" s="46"/>
      <c r="E25" s="46"/>
      <c r="F25" s="46"/>
      <c r="G25" s="46"/>
      <c r="H25" s="46"/>
      <c r="I25" s="46"/>
      <c r="J25" s="46"/>
      <c r="K25" s="46"/>
    </row>
    <row r="26" spans="1:11" x14ac:dyDescent="0.25">
      <c r="A26" s="46"/>
      <c r="B26" s="46"/>
      <c r="C26" s="46"/>
      <c r="D26" s="46"/>
      <c r="E26" s="46"/>
      <c r="F26" s="46"/>
      <c r="G26" s="46"/>
      <c r="H26" s="46"/>
      <c r="I26" s="46"/>
      <c r="J26" s="46"/>
      <c r="K26" s="46"/>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0QTPV/Fb/h+D8Zdc/bA5Z2mCoFEYKRueVnPB+ZGZfIYfJP76zMxYIDv1gSbh1C49+k0fvVDcMR6cemhl5DIoEA==" saltValue="ivNp3GGqekpkxPTLIIU62Q=="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&amp;C&amp;20July Assessment Questions&amp;R&amp;G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34</v>
      </c>
      <c r="C5" s="43"/>
      <c r="D5" s="43"/>
      <c r="E5" s="43"/>
      <c r="F5" s="43"/>
      <c r="G5" s="43"/>
      <c r="H5" s="43"/>
      <c r="J5" s="29">
        <f>'Assessment Worksheet'!F7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35</v>
      </c>
      <c r="C19" s="40"/>
      <c r="D19" s="40"/>
      <c r="E19" s="40"/>
      <c r="F19" s="40"/>
      <c r="G19" s="40"/>
      <c r="H19" s="40"/>
      <c r="J19" s="27">
        <f>'Assessment Worksheet'!F12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58</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ZkqYwnJXj5IHCr1rXG//gu0d7MIo6zlVoWWInmN7eepDg+r6Tz2kgN2jFSx/K01SMX/zH+IPq1Y4JVdyh4fMhw==" saltValue="/Te42W/UKUQlkGTlbf0MKg=="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&amp;C&amp;20August Assessment Questions&amp;R&amp;G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36</v>
      </c>
      <c r="C5" s="43"/>
      <c r="D5" s="43"/>
      <c r="E5" s="43"/>
      <c r="F5" s="43"/>
      <c r="G5" s="43"/>
      <c r="H5" s="43"/>
      <c r="J5" s="29">
        <f>'Assessment Worksheet'!G7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37</v>
      </c>
      <c r="C19" s="40"/>
      <c r="D19" s="40"/>
      <c r="E19" s="40"/>
      <c r="F19" s="40"/>
      <c r="G19" s="40"/>
      <c r="H19" s="40"/>
      <c r="J19" s="27">
        <f>'Assessment Worksheet'!G12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58</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G110iz9sY86Vevn/eiGATZMgiFPEuf9YWph4+5TNl8LfzUBW+csbvHbSrkT+cY0CXmfed+T9FsYqeoaV6GAFew==" saltValue="V/48jiyH4AFEWd5YE4F8eA=="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&amp;C&amp;20September Assessment Questions&amp;R&amp;G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38</v>
      </c>
      <c r="C5" s="43"/>
      <c r="D5" s="43"/>
      <c r="E5" s="43"/>
      <c r="F5" s="43"/>
      <c r="G5" s="43"/>
      <c r="H5" s="43"/>
      <c r="J5" s="29">
        <f>'Assessment Worksheet'!H7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39</v>
      </c>
      <c r="C19" s="40"/>
      <c r="D19" s="40"/>
      <c r="E19" s="40"/>
      <c r="F19" s="40"/>
      <c r="G19" s="40"/>
      <c r="H19" s="40"/>
      <c r="J19" s="27">
        <f>'Assessment Worksheet'!H12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57</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7V7VnIKQWTJLfJfkegW7TGTcg8T5WPC/DsV/ORnBPdfFcLrBheuNX0q0Mxjnnnqqnfg3kZji2ChU9jREl9Q7eA==" saltValue="lObAcFiOPluLvTLkSAUQZg=="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&amp;C&amp;20October Assessment Questions&amp;R&amp;G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40</v>
      </c>
      <c r="C5" s="43"/>
      <c r="D5" s="43"/>
      <c r="E5" s="43"/>
      <c r="F5" s="43"/>
      <c r="G5" s="43"/>
      <c r="H5" s="43"/>
      <c r="J5" s="29">
        <f>'Assessment Worksheet'!I7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41</v>
      </c>
      <c r="C19" s="40"/>
      <c r="D19" s="40"/>
      <c r="E19" s="40"/>
      <c r="F19" s="40"/>
      <c r="G19" s="40"/>
      <c r="H19" s="40"/>
      <c r="J19" s="27">
        <f>'Assessment Worksheet'!I12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57</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FQc/u0r9/+ZcmlbaHdQ54Z6iLRjhcN+5VatkYb+b4x9Loq5U5l0baAE9TYYDV5s78P8vvCSf/ijpwMmLBr1zJA==" saltValue="tncd0uGlzQ32x8LiIw3kTQ=="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&amp;C&amp;20November Assessment Questions&amp;R&amp;G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42</v>
      </c>
      <c r="C5" s="43"/>
      <c r="D5" s="43"/>
      <c r="E5" s="43"/>
      <c r="F5" s="43"/>
      <c r="G5" s="43"/>
      <c r="H5" s="43"/>
      <c r="J5" s="29">
        <f>'Assessment Worksheet'!J7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43</v>
      </c>
      <c r="C19" s="40"/>
      <c r="D19" s="40"/>
      <c r="E19" s="40"/>
      <c r="F19" s="40"/>
      <c r="G19" s="40"/>
      <c r="H19" s="40"/>
      <c r="J19" s="27">
        <f>'Assessment Worksheet'!J12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56</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tU5s+56JWhHv8hN0RjEGV6dEmKS+05a5DroVnjQ5A8qZiF+cXhvLfN8zMRfgsh8S//Eh24d+Lqo4AwOm+xhlEg==" saltValue="oCvL2uTgf5TmcOjULDMqMA==" spinCount="100000" sheet="1" objects="1" scenarios="1"/>
  <mergeCells count="18">
    <mergeCell ref="B32:H32"/>
    <mergeCell ref="B13:H13"/>
    <mergeCell ref="B17:H17"/>
    <mergeCell ref="B19:H19"/>
    <mergeCell ref="B21:H21"/>
    <mergeCell ref="A23:K23"/>
    <mergeCell ref="A24:K26"/>
    <mergeCell ref="B28:H28"/>
    <mergeCell ref="B29:H29"/>
    <mergeCell ref="B30:H30"/>
    <mergeCell ref="B31:H31"/>
    <mergeCell ref="B15:H15"/>
    <mergeCell ref="B11:H11"/>
    <mergeCell ref="A1:K1"/>
    <mergeCell ref="B3:H3"/>
    <mergeCell ref="B5:H5"/>
    <mergeCell ref="B7:H7"/>
    <mergeCell ref="A9:K9"/>
  </mergeCells>
  <printOptions horizontalCentered="1"/>
  <pageMargins left="0.5" right="0.5" top="1.25" bottom="0.5" header="0.25" footer="0.25"/>
  <pageSetup orientation="portrait" verticalDpi="1200" r:id="rId1"/>
  <headerFooter>
    <oddHeader>&amp;C&amp;20December Assessment Questions&amp;R&amp;G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2"/>
  <sheetViews>
    <sheetView view="pageLayout" zoomScaleNormal="100" workbookViewId="0">
      <selection activeCell="J3" sqref="J3"/>
    </sheetView>
  </sheetViews>
  <sheetFormatPr defaultRowHeight="15" x14ac:dyDescent="0.25"/>
  <cols>
    <col min="1" max="1" width="3.5" customWidth="1"/>
  </cols>
  <sheetData>
    <row r="1" spans="1:11" ht="15.75" x14ac:dyDescent="0.25">
      <c r="A1" s="41" t="s">
        <v>1</v>
      </c>
      <c r="B1" s="42"/>
      <c r="C1" s="42"/>
      <c r="D1" s="42"/>
      <c r="E1" s="42"/>
      <c r="F1" s="42"/>
      <c r="G1" s="42"/>
      <c r="H1" s="42"/>
      <c r="I1" s="42"/>
      <c r="J1" s="42"/>
      <c r="K1" s="42"/>
    </row>
    <row r="2" spans="1:11" ht="15.75" thickBot="1" x14ac:dyDescent="0.3"/>
    <row r="3" spans="1:11" ht="30" customHeight="1" thickBot="1" x14ac:dyDescent="0.3">
      <c r="A3">
        <v>1</v>
      </c>
      <c r="B3" s="40" t="s">
        <v>23</v>
      </c>
      <c r="C3" s="40"/>
      <c r="D3" s="40"/>
      <c r="E3" s="40"/>
      <c r="F3" s="40"/>
      <c r="G3" s="40"/>
      <c r="H3" s="40"/>
      <c r="J3" s="49"/>
    </row>
    <row r="5" spans="1:11" ht="30" customHeight="1" x14ac:dyDescent="0.25">
      <c r="A5">
        <v>2</v>
      </c>
      <c r="B5" s="43" t="s">
        <v>24</v>
      </c>
      <c r="C5" s="43"/>
      <c r="D5" s="43"/>
      <c r="E5" s="43"/>
      <c r="F5" s="43"/>
      <c r="G5" s="43"/>
      <c r="H5" s="43"/>
      <c r="J5" s="29">
        <f>'Assessment Worksheet'!K7</f>
        <v>0</v>
      </c>
    </row>
    <row r="7" spans="1:11" ht="30" customHeight="1" x14ac:dyDescent="0.25">
      <c r="A7">
        <v>3</v>
      </c>
      <c r="B7" s="44" t="s">
        <v>73</v>
      </c>
      <c r="C7" s="44"/>
      <c r="D7" s="44"/>
      <c r="E7" s="44"/>
      <c r="F7" s="44"/>
      <c r="G7" s="44"/>
      <c r="H7" s="44"/>
      <c r="J7" s="28" t="str">
        <f>IF(J3&gt;=J5,"Yes","No")</f>
        <v>Yes</v>
      </c>
    </row>
    <row r="9" spans="1:11" ht="15.75" x14ac:dyDescent="0.25">
      <c r="A9" s="41" t="s">
        <v>6</v>
      </c>
      <c r="B9" s="42"/>
      <c r="C9" s="42"/>
      <c r="D9" s="42"/>
      <c r="E9" s="42"/>
      <c r="F9" s="42"/>
      <c r="G9" s="42"/>
      <c r="H9" s="42"/>
      <c r="I9" s="42"/>
      <c r="J9" s="42"/>
      <c r="K9" s="42"/>
    </row>
    <row r="10" spans="1:11" ht="15.75" thickBot="1" x14ac:dyDescent="0.3"/>
    <row r="11" spans="1:11" ht="30" customHeight="1" thickBot="1" x14ac:dyDescent="0.3">
      <c r="A11">
        <v>1</v>
      </c>
      <c r="B11" s="40" t="s">
        <v>26</v>
      </c>
      <c r="C11" s="40"/>
      <c r="D11" s="40"/>
      <c r="E11" s="40"/>
      <c r="F11" s="40"/>
      <c r="G11" s="40"/>
      <c r="H11" s="40"/>
      <c r="J11" s="49"/>
    </row>
    <row r="13" spans="1:11" ht="30" customHeight="1" x14ac:dyDescent="0.25">
      <c r="A13">
        <v>2</v>
      </c>
      <c r="B13" s="40" t="s">
        <v>25</v>
      </c>
      <c r="C13" s="40"/>
      <c r="D13" s="40"/>
      <c r="E13" s="40"/>
      <c r="F13" s="40"/>
      <c r="G13" s="40"/>
      <c r="H13" s="40"/>
      <c r="J13" s="27">
        <f>'Assessment Worksheet'!C2</f>
        <v>0</v>
      </c>
    </row>
    <row r="15" spans="1:11" ht="30" customHeight="1" x14ac:dyDescent="0.25">
      <c r="A15">
        <v>3</v>
      </c>
      <c r="B15" s="44" t="s">
        <v>75</v>
      </c>
      <c r="C15" s="44"/>
      <c r="D15" s="44"/>
      <c r="E15" s="44"/>
      <c r="F15" s="44"/>
      <c r="G15" s="44"/>
      <c r="H15" s="44"/>
      <c r="J15" s="28" t="str">
        <f>IF(J11&gt;J13,"Yes","No")</f>
        <v>No</v>
      </c>
    </row>
    <row r="17" spans="1:11" ht="30" customHeight="1" x14ac:dyDescent="0.25">
      <c r="A17">
        <v>4</v>
      </c>
      <c r="B17" s="43" t="s">
        <v>27</v>
      </c>
      <c r="C17" s="40"/>
      <c r="D17" s="40"/>
      <c r="E17" s="40"/>
      <c r="F17" s="40"/>
      <c r="G17" s="40"/>
      <c r="H17" s="40"/>
      <c r="J17" s="27">
        <f>J11-J13</f>
        <v>0</v>
      </c>
    </row>
    <row r="19" spans="1:11" ht="30" customHeight="1" x14ac:dyDescent="0.25">
      <c r="A19">
        <v>5</v>
      </c>
      <c r="B19" s="40" t="s">
        <v>28</v>
      </c>
      <c r="C19" s="40"/>
      <c r="D19" s="40"/>
      <c r="E19" s="40"/>
      <c r="F19" s="40"/>
      <c r="G19" s="40"/>
      <c r="H19" s="40"/>
      <c r="J19" s="27">
        <f>'Assessment Worksheet'!K12</f>
        <v>0</v>
      </c>
    </row>
    <row r="21" spans="1:11" ht="30" customHeight="1" x14ac:dyDescent="0.25">
      <c r="A21" s="30">
        <v>6</v>
      </c>
      <c r="B21" s="45" t="s">
        <v>72</v>
      </c>
      <c r="C21" s="45"/>
      <c r="D21" s="45"/>
      <c r="E21" s="45"/>
      <c r="F21" s="45"/>
      <c r="G21" s="45"/>
      <c r="H21" s="45"/>
      <c r="J21" s="28" t="str">
        <f>IF(J17&gt;=J19,"Yes","No")</f>
        <v>Yes</v>
      </c>
    </row>
    <row r="23" spans="1:11" ht="15.75" x14ac:dyDescent="0.25">
      <c r="A23" s="41" t="s">
        <v>5</v>
      </c>
      <c r="B23" s="42"/>
      <c r="C23" s="42"/>
      <c r="D23" s="42"/>
      <c r="E23" s="42"/>
      <c r="F23" s="42"/>
      <c r="G23" s="42"/>
      <c r="H23" s="42"/>
      <c r="I23" s="42"/>
      <c r="J23" s="42"/>
      <c r="K23" s="42"/>
    </row>
    <row r="24" spans="1:11" ht="15" customHeight="1" x14ac:dyDescent="0.25">
      <c r="A24" s="47" t="s">
        <v>56</v>
      </c>
      <c r="B24" s="47"/>
      <c r="C24" s="47"/>
      <c r="D24" s="47"/>
      <c r="E24" s="47"/>
      <c r="F24" s="47"/>
      <c r="G24" s="47"/>
      <c r="H24" s="47"/>
      <c r="I24" s="47"/>
      <c r="J24" s="47"/>
      <c r="K24" s="47"/>
    </row>
    <row r="25" spans="1:11" x14ac:dyDescent="0.25">
      <c r="A25" s="47"/>
      <c r="B25" s="47"/>
      <c r="C25" s="47"/>
      <c r="D25" s="47"/>
      <c r="E25" s="47"/>
      <c r="F25" s="47"/>
      <c r="G25" s="47"/>
      <c r="H25" s="47"/>
      <c r="I25" s="47"/>
      <c r="J25" s="47"/>
      <c r="K25" s="47"/>
    </row>
    <row r="26" spans="1:11" x14ac:dyDescent="0.25">
      <c r="A26" s="47"/>
      <c r="B26" s="47"/>
      <c r="C26" s="47"/>
      <c r="D26" s="47"/>
      <c r="E26" s="47"/>
      <c r="F26" s="47"/>
      <c r="G26" s="47"/>
      <c r="H26" s="47"/>
      <c r="I26" s="47"/>
      <c r="J26" s="47"/>
      <c r="K26" s="47"/>
    </row>
    <row r="27" spans="1:11" ht="15.75" thickBot="1" x14ac:dyDescent="0.3"/>
    <row r="28" spans="1:11" ht="30" customHeight="1" thickBot="1" x14ac:dyDescent="0.3">
      <c r="A28">
        <v>1</v>
      </c>
      <c r="B28" s="40" t="s">
        <v>30</v>
      </c>
      <c r="C28" s="40"/>
      <c r="D28" s="40"/>
      <c r="E28" s="40"/>
      <c r="F28" s="40"/>
      <c r="G28" s="40"/>
      <c r="H28" s="40"/>
      <c r="J28" s="49"/>
    </row>
    <row r="29" spans="1:11" x14ac:dyDescent="0.25">
      <c r="B29" s="40"/>
      <c r="C29" s="40"/>
      <c r="D29" s="40"/>
      <c r="E29" s="40"/>
      <c r="F29" s="40"/>
      <c r="G29" s="40"/>
      <c r="H29" s="40"/>
    </row>
    <row r="30" spans="1:11" ht="30" customHeight="1" x14ac:dyDescent="0.25">
      <c r="A30">
        <v>2</v>
      </c>
      <c r="B30" s="40" t="s">
        <v>31</v>
      </c>
      <c r="C30" s="40"/>
      <c r="D30" s="40"/>
      <c r="E30" s="40"/>
      <c r="F30" s="40"/>
      <c r="G30" s="40"/>
      <c r="H30" s="40"/>
      <c r="J30" s="29">
        <f>'Assessment Worksheet'!C21</f>
        <v>0</v>
      </c>
    </row>
    <row r="31" spans="1:11" x14ac:dyDescent="0.25">
      <c r="B31" s="40"/>
      <c r="C31" s="40"/>
      <c r="D31" s="40"/>
      <c r="E31" s="40"/>
      <c r="F31" s="40"/>
      <c r="G31" s="40"/>
      <c r="H31" s="40"/>
    </row>
    <row r="32" spans="1:11" ht="30" customHeight="1" x14ac:dyDescent="0.25">
      <c r="A32">
        <v>3</v>
      </c>
      <c r="B32" s="45" t="s">
        <v>74</v>
      </c>
      <c r="C32" s="45"/>
      <c r="D32" s="45"/>
      <c r="E32" s="45"/>
      <c r="F32" s="45"/>
      <c r="G32" s="45"/>
      <c r="H32" s="45"/>
      <c r="J32" s="28" t="str">
        <f>IF(J28&gt;=J30,"Yes","No")</f>
        <v>Yes</v>
      </c>
    </row>
  </sheetData>
  <sheetProtection algorithmName="SHA-512" hashValue="kan11HWCZfTi9eSgFir0y8xRbXHQOGRuV6I3x/TyhGLKL69CimqxJOn42kfH/bgG+7cD7EkQ5HSon52bXhObdg==" saltValue="/C1jUFlFTYUE/2JmmlLQ6g==" spinCount="100000" sheet="1" objects="1" scenarios="1"/>
  <mergeCells count="18">
    <mergeCell ref="A1:K1"/>
    <mergeCell ref="A9:K9"/>
    <mergeCell ref="A23:K23"/>
    <mergeCell ref="A24:K26"/>
    <mergeCell ref="B3:H3"/>
    <mergeCell ref="B5:H5"/>
    <mergeCell ref="B21:H21"/>
    <mergeCell ref="B7:H7"/>
    <mergeCell ref="B32:H32"/>
    <mergeCell ref="B11:H11"/>
    <mergeCell ref="B13:H13"/>
    <mergeCell ref="B17:H17"/>
    <mergeCell ref="B19:H19"/>
    <mergeCell ref="B28:H28"/>
    <mergeCell ref="B29:H29"/>
    <mergeCell ref="B30:H30"/>
    <mergeCell ref="B31:H31"/>
    <mergeCell ref="B15:H15"/>
  </mergeCells>
  <printOptions horizontalCentered="1"/>
  <pageMargins left="0.5" right="0.5" top="1.25" bottom="0.5" header="0.25" footer="0.25"/>
  <pageSetup orientation="portrait" verticalDpi="1200" r:id="rId1"/>
  <headerFooter>
    <oddHeader>&amp;C&amp;20January Assessment Questions&amp;R&amp;G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Instructions</vt:lpstr>
      <vt:lpstr>Assessment Worksheet</vt:lpstr>
      <vt:lpstr>July</vt:lpstr>
      <vt:lpstr>August</vt:lpstr>
      <vt:lpstr>September</vt:lpstr>
      <vt:lpstr>October</vt:lpstr>
      <vt:lpstr>November</vt:lpstr>
      <vt:lpstr>December</vt:lpstr>
      <vt:lpstr>January</vt:lpstr>
      <vt:lpstr>February</vt:lpstr>
      <vt:lpstr>March</vt:lpstr>
      <vt:lpstr>April</vt:lpstr>
      <vt:lpstr>May</vt:lpstr>
      <vt:lpstr>June</vt:lpstr>
    </vt:vector>
  </TitlesOfParts>
  <Company>Toastmasters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Kathryn Rynerson</dc:creator>
  <cp:lastModifiedBy>Kate Rynerson</cp:lastModifiedBy>
  <cp:lastPrinted>2019-03-19T20:46:52Z</cp:lastPrinted>
  <dcterms:created xsi:type="dcterms:W3CDTF">2013-10-30T18:37:34Z</dcterms:created>
  <dcterms:modified xsi:type="dcterms:W3CDTF">2019-09-24T20:40:35Z</dcterms:modified>
</cp:coreProperties>
</file>